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90" windowHeight="6405" tabRatio="751" firstSheet="1" activeTab="3"/>
  </bookViews>
  <sheets>
    <sheet name="00000" sheetId="1" state="veryHidden" r:id="rId1"/>
    <sheet name="Qtr.P&amp;L" sheetId="2" r:id="rId2"/>
    <sheet name="Qtr.B.S" sheetId="3" r:id="rId3"/>
    <sheet name="Cashflow" sheetId="4" r:id="rId4"/>
    <sheet name="Equity" sheetId="5" r:id="rId5"/>
  </sheets>
  <definedNames>
    <definedName name="_xlnm.Print_Area" localSheetId="2">'Qtr.B.S'!$A$1:$D$61</definedName>
    <definedName name="_xlnm.Print_Area" localSheetId="1">'Qtr.P&amp;L'!$A$1:$H$49</definedName>
  </definedNames>
  <calcPr fullCalcOnLoad="1"/>
</workbook>
</file>

<file path=xl/sharedStrings.xml><?xml version="1.0" encoding="utf-8"?>
<sst xmlns="http://schemas.openxmlformats.org/spreadsheetml/2006/main" count="172" uniqueCount="143">
  <si>
    <t>Share capital</t>
  </si>
  <si>
    <t>Revenue</t>
  </si>
  <si>
    <t>Other operating income</t>
  </si>
  <si>
    <t>Profit from operations</t>
  </si>
  <si>
    <t>Profit before tax</t>
  </si>
  <si>
    <t>Minority interest</t>
  </si>
  <si>
    <t>PMB Technology Berhad</t>
  </si>
  <si>
    <t>Share premium</t>
  </si>
  <si>
    <t>Total</t>
  </si>
  <si>
    <t>RM'000</t>
  </si>
  <si>
    <t>Operating expenses</t>
  </si>
  <si>
    <t>Current assets</t>
  </si>
  <si>
    <t>Share Capital</t>
  </si>
  <si>
    <t>Net tangible assets per share (sen)</t>
  </si>
  <si>
    <t>Exceptional gain **</t>
  </si>
  <si>
    <t>Taxation</t>
  </si>
  <si>
    <t>CONDENSED CONSOLIDATED BALANCE SHEETS</t>
  </si>
  <si>
    <t>Financed by</t>
  </si>
  <si>
    <t>Net Current Assets</t>
  </si>
  <si>
    <t>Current Liabilities</t>
  </si>
  <si>
    <t>Share Premium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</si>
  <si>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</si>
  <si>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</si>
  <si>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</si>
  <si>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negative goodwill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</si>
  <si>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</si>
  <si>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</si>
  <si>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</si>
  <si>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</si>
  <si>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</si>
  <si>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</si>
  <si>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</si>
  <si>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Retained Profits</t>
  </si>
  <si>
    <t>CONDENSED CONSOLIDATED INCOME STATEMENTS</t>
  </si>
  <si>
    <t xml:space="preserve">       Other receivables, deposits and prepayments</t>
  </si>
  <si>
    <t xml:space="preserve">       Amount due from related companies</t>
  </si>
  <si>
    <t xml:space="preserve">       Cash and bank balances</t>
  </si>
  <si>
    <t xml:space="preserve">       Other payables and accruals</t>
  </si>
  <si>
    <t xml:space="preserve">       Taxations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</si>
  <si>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</si>
  <si>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</si>
  <si>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</si>
  <si>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</si>
  <si>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</si>
  <si>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</si>
  <si>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</si>
  <si>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</si>
  <si>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(The Condensed Consolidated Statements of Changes in Equity should be read in conjunction with the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</si>
  <si>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</si>
  <si>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</si>
  <si>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</si>
  <si>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</si>
  <si>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PRECEDING 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</si>
  <si>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</si>
  <si>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</si>
  <si>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</si>
  <si>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</si>
  <si>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</si>
  <si>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</si>
  <si>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</si>
  <si>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</si>
  <si>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 xml:space="preserve">AS AT </t>
  </si>
  <si>
    <t>FINANCIAL</t>
  </si>
  <si>
    <t>YEAR END</t>
  </si>
  <si>
    <t>At 31 December 2003</t>
  </si>
  <si>
    <t>*   RM2</t>
  </si>
  <si>
    <t>FOR THE</t>
  </si>
  <si>
    <t>NET INCREASE / (DECREASE) IN CASH AND CASH EQUIVALENTS</t>
  </si>
  <si>
    <t xml:space="preserve">                INDIVIDUAL QUARTER</t>
  </si>
  <si>
    <t xml:space="preserve">      Payment of share issue expenses</t>
  </si>
  <si>
    <t>Deferred taxation</t>
  </si>
  <si>
    <t>Finance costs</t>
  </si>
  <si>
    <t>Profit after tax</t>
  </si>
  <si>
    <t>Net profit for the period</t>
  </si>
  <si>
    <t>Basic earning per share</t>
  </si>
  <si>
    <t>Property, plant and equipment</t>
  </si>
  <si>
    <t>Goodwill</t>
  </si>
  <si>
    <t xml:space="preserve">       Inventories and amount due from contract customers</t>
  </si>
  <si>
    <t xml:space="preserve">       Trade receivables</t>
  </si>
  <si>
    <t xml:space="preserve">       Trade payables</t>
  </si>
  <si>
    <t xml:space="preserve">       Hire purchase &amp; finance lease liabilities </t>
  </si>
  <si>
    <t xml:space="preserve">       Overdraft &amp; short term borrowings</t>
  </si>
  <si>
    <t>Retained profit</t>
  </si>
  <si>
    <t>Shareholders' funds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</si>
  <si>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</si>
  <si>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</si>
  <si>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</si>
  <si>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</si>
  <si>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</si>
  <si>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</si>
  <si>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</si>
  <si>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 xml:space="preserve">      Dividends</t>
  </si>
  <si>
    <t xml:space="preserve">          financial year ended 31 Dec 2003</t>
  </si>
  <si>
    <t>Term loan</t>
  </si>
  <si>
    <t xml:space="preserve">       Term loan</t>
  </si>
  <si>
    <t>** Being the amortization of the negative goodwill arising from the acquisition of PMB Façade Technology Sdn</t>
  </si>
  <si>
    <t xml:space="preserve">    Bhd and Everlast Aluminium (M) Sdn Bhd prior to the listing exercise over a weighted average of 7 years.</t>
  </si>
  <si>
    <t xml:space="preserve">(The Condensed Consolidated Income Statements should be read in conjunction with the Annual </t>
  </si>
  <si>
    <t>Investment</t>
  </si>
  <si>
    <t>(based on 80,000,000 ordinary shares</t>
  </si>
  <si>
    <t>of RM0.50 each)</t>
  </si>
  <si>
    <t>At 31 December 2004</t>
  </si>
  <si>
    <t>Fixed deposit placed with licensed banks</t>
  </si>
  <si>
    <t>Statements for the year ended 31 December 2004)</t>
  </si>
  <si>
    <t>Financial Statements for the year ended 31 December 2004)</t>
  </si>
  <si>
    <t>Annual Financial Statements for the year ended 31 December 2004)</t>
  </si>
  <si>
    <t>At 30 September 2003</t>
  </si>
  <si>
    <t>*</t>
  </si>
  <si>
    <t>Issue of shares</t>
  </si>
  <si>
    <t>Share issue expenses incurred</t>
  </si>
  <si>
    <t>Net profit for the year</t>
  </si>
  <si>
    <t xml:space="preserve">      -   Final dividend paid for the </t>
  </si>
  <si>
    <t xml:space="preserve">     -   Interim dividend paid for the</t>
  </si>
  <si>
    <t xml:space="preserve">           Inventories &amp; amount due from customers</t>
  </si>
  <si>
    <t>Share of loss in associated company</t>
  </si>
  <si>
    <t>- based on 80,000,000 ordinary shares</t>
  </si>
  <si>
    <t xml:space="preserve">  of RM0.50 each (sen)</t>
  </si>
  <si>
    <t xml:space="preserve">         financial year ended 31 Dec 2004</t>
  </si>
  <si>
    <t xml:space="preserve">      Operating profit before working capital changes</t>
  </si>
  <si>
    <t xml:space="preserve">      Cash generated from operations</t>
  </si>
  <si>
    <t xml:space="preserve">      Fixed deposit pledged</t>
  </si>
  <si>
    <t>31-DEC-04</t>
  </si>
  <si>
    <t>30 JUNE 2004</t>
  </si>
  <si>
    <t>30-JUNE-04</t>
  </si>
  <si>
    <t>6 MONTHS ENDED</t>
  </si>
  <si>
    <t>30 JUNE 2005</t>
  </si>
  <si>
    <t>30-JUNE-05</t>
  </si>
  <si>
    <t xml:space="preserve">       Tax Recoverable</t>
  </si>
  <si>
    <t xml:space="preserve">       Amount due to related companies</t>
  </si>
  <si>
    <t xml:space="preserve">       Dividends payable</t>
  </si>
  <si>
    <t>At 30 June 2005</t>
  </si>
  <si>
    <t xml:space="preserve">          financial year ended 31 Dec 2004</t>
  </si>
  <si>
    <t xml:space="preserve">          Gain on disposal of fixed assets</t>
  </si>
  <si>
    <t xml:space="preserve">      Proceeds from disposal of fixed assets</t>
  </si>
  <si>
    <t xml:space="preserve">      Proceeds from other investment</t>
  </si>
  <si>
    <t xml:space="preserve">      Payment to hire purchase creditors</t>
  </si>
  <si>
    <t xml:space="preserve">      Repayment of bank borrowings</t>
  </si>
  <si>
    <t xml:space="preserve">      Proceeds from term loan</t>
  </si>
  <si>
    <t xml:space="preserve">     Net cash used in financing activities</t>
  </si>
  <si>
    <t xml:space="preserve">      Net cash used in investing activities</t>
  </si>
  <si>
    <t xml:space="preserve">      Net cash generated from operating activities</t>
  </si>
  <si>
    <t xml:space="preserve">      -   Final dividend payable for the </t>
  </si>
  <si>
    <t xml:space="preserve">      Dividend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</si>
</sst>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2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6" fillId="0" borderId="0" xfId="0" applyFont="1" applyAlignment="1" quotePrefix="1">
      <alignment/>
    </xf>
    <xf numFmtId="172" fontId="6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37" fontId="6" fillId="0" borderId="0" xfId="15" applyNumberFormat="1" applyFont="1" applyAlignment="1">
      <alignment/>
    </xf>
    <xf numFmtId="171" fontId="6" fillId="0" borderId="0" xfId="15" applyFont="1" applyAlignment="1">
      <alignment/>
    </xf>
    <xf numFmtId="172" fontId="6" fillId="0" borderId="0" xfId="15" applyNumberFormat="1" applyFont="1" applyBorder="1" applyAlignment="1">
      <alignment/>
    </xf>
    <xf numFmtId="171" fontId="6" fillId="0" borderId="0" xfId="15" applyFont="1" applyBorder="1" applyAlignment="1">
      <alignment/>
    </xf>
    <xf numFmtId="37" fontId="6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2" xfId="15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3" xfId="15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172" fontId="6" fillId="0" borderId="0" xfId="15" applyNumberFormat="1" applyFont="1" applyAlignment="1">
      <alignment/>
    </xf>
    <xf numFmtId="172" fontId="6" fillId="0" borderId="4" xfId="15" applyNumberFormat="1" applyFont="1" applyBorder="1" applyAlignment="1">
      <alignment/>
    </xf>
    <xf numFmtId="37" fontId="6" fillId="0" borderId="0" xfId="15" applyNumberFormat="1" applyFont="1" applyAlignment="1">
      <alignment horizontal="right"/>
    </xf>
    <xf numFmtId="172" fontId="6" fillId="0" borderId="0" xfId="15" applyNumberFormat="1" applyFont="1" applyAlignment="1">
      <alignment horizontal="center"/>
    </xf>
    <xf numFmtId="37" fontId="6" fillId="0" borderId="0" xfId="15" applyNumberFormat="1" applyFont="1" applyAlignment="1">
      <alignment/>
    </xf>
    <xf numFmtId="172" fontId="6" fillId="0" borderId="0" xfId="15" applyNumberFormat="1" applyFont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2" fontId="6" fillId="0" borderId="8" xfId="15" applyNumberFormat="1" applyFont="1" applyFill="1" applyBorder="1" applyAlignment="1">
      <alignment/>
    </xf>
    <xf numFmtId="172" fontId="6" fillId="0" borderId="9" xfId="15" applyNumberFormat="1" applyFont="1" applyFill="1" applyBorder="1" applyAlignment="1">
      <alignment/>
    </xf>
    <xf numFmtId="172" fontId="6" fillId="0" borderId="10" xfId="15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172" fontId="6" fillId="0" borderId="1" xfId="15" applyNumberFormat="1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Alignment="1" quotePrefix="1">
      <alignment horizontal="center"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7" fillId="0" borderId="1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Fill="1" applyAlignment="1">
      <alignment/>
    </xf>
    <xf numFmtId="171" fontId="6" fillId="0" borderId="0" xfId="15" applyFont="1" applyFill="1" applyBorder="1" applyAlignment="1">
      <alignment/>
    </xf>
    <xf numFmtId="171" fontId="6" fillId="0" borderId="0" xfId="15" applyFont="1" applyAlignment="1">
      <alignment/>
    </xf>
    <xf numFmtId="172" fontId="6" fillId="0" borderId="2" xfId="15" applyNumberFormat="1" applyFont="1" applyFill="1" applyBorder="1" applyAlignment="1">
      <alignment/>
    </xf>
    <xf numFmtId="173" fontId="6" fillId="0" borderId="2" xfId="15" applyNumberFormat="1" applyFont="1" applyFill="1" applyBorder="1" applyAlignment="1">
      <alignment/>
    </xf>
    <xf numFmtId="173" fontId="6" fillId="0" borderId="0" xfId="15" applyNumberFormat="1" applyFont="1" applyAlignment="1">
      <alignment/>
    </xf>
    <xf numFmtId="37" fontId="6" fillId="0" borderId="0" xfId="0" applyNumberFormat="1" applyFont="1" applyFill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60" workbookViewId="0" topLeftCell="A13">
      <selection activeCell="H40" sqref="H40"/>
    </sheetView>
  </sheetViews>
  <sheetFormatPr defaultColWidth="9.140625" defaultRowHeight="12.75"/>
  <cols>
    <col min="1" max="1" width="40.421875" style="3" customWidth="1"/>
    <col min="2" max="2" width="18.421875" style="3" customWidth="1"/>
    <col min="3" max="3" width="1.8515625" style="3" customWidth="1"/>
    <col min="4" max="4" width="21.140625" style="3" customWidth="1"/>
    <col min="5" max="5" width="1.7109375" style="3" customWidth="1"/>
    <col min="6" max="6" width="18.57421875" style="3" customWidth="1"/>
    <col min="7" max="7" width="1.421875" style="3" customWidth="1"/>
    <col min="8" max="8" width="19.85156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50</v>
      </c>
    </row>
    <row r="3" ht="15.75">
      <c r="A3" s="9"/>
    </row>
    <row r="4" ht="15.75">
      <c r="A4" s="4" t="s">
        <v>33</v>
      </c>
    </row>
    <row r="5" ht="15.75">
      <c r="A5" s="4"/>
    </row>
    <row r="6" ht="16.5" thickBot="1">
      <c r="A6" s="4"/>
    </row>
    <row r="7" spans="1:8" ht="16.5" thickBot="1">
      <c r="A7" s="3" t="s">
        <v>53</v>
      </c>
      <c r="B7" s="31" t="s">
        <v>68</v>
      </c>
      <c r="C7" s="29"/>
      <c r="D7" s="30"/>
      <c r="E7" s="4"/>
      <c r="F7" s="28" t="s">
        <v>57</v>
      </c>
      <c r="G7" s="29"/>
      <c r="H7" s="30"/>
    </row>
    <row r="8" spans="2:8" ht="15.75">
      <c r="B8" s="5" t="s">
        <v>54</v>
      </c>
      <c r="C8" s="5"/>
      <c r="D8" s="5" t="s">
        <v>58</v>
      </c>
      <c r="E8" s="5"/>
      <c r="F8" s="5" t="s">
        <v>54</v>
      </c>
      <c r="G8" s="5"/>
      <c r="H8" s="5" t="s">
        <v>56</v>
      </c>
    </row>
    <row r="9" spans="2:8" ht="15.75">
      <c r="B9" s="5" t="s">
        <v>51</v>
      </c>
      <c r="C9" s="5"/>
      <c r="D9" s="5" t="s">
        <v>51</v>
      </c>
      <c r="E9" s="5"/>
      <c r="F9" s="5" t="s">
        <v>55</v>
      </c>
      <c r="G9" s="5"/>
      <c r="H9" s="5" t="s">
        <v>55</v>
      </c>
    </row>
    <row r="10" spans="2:8" ht="15.75">
      <c r="B10" s="48" t="s">
        <v>125</v>
      </c>
      <c r="C10" s="5"/>
      <c r="D10" s="47" t="s">
        <v>122</v>
      </c>
      <c r="E10" s="5"/>
      <c r="F10" s="48" t="s">
        <v>125</v>
      </c>
      <c r="G10" s="5"/>
      <c r="H10" s="47" t="s">
        <v>122</v>
      </c>
    </row>
    <row r="11" spans="2:8" ht="15.75">
      <c r="B11" s="5" t="s">
        <v>9</v>
      </c>
      <c r="C11" s="5"/>
      <c r="D11" s="5" t="s">
        <v>9</v>
      </c>
      <c r="E11" s="5"/>
      <c r="F11" s="5" t="s">
        <v>9</v>
      </c>
      <c r="G11" s="5"/>
      <c r="H11" s="5" t="s">
        <v>9</v>
      </c>
    </row>
    <row r="13" spans="1:8" ht="15.75">
      <c r="A13" s="3" t="s">
        <v>1</v>
      </c>
      <c r="B13" s="32">
        <v>45276</v>
      </c>
      <c r="C13" s="6"/>
      <c r="D13" s="32">
        <f>52300</f>
        <v>52300</v>
      </c>
      <c r="E13" s="6"/>
      <c r="F13" s="32">
        <v>92839</v>
      </c>
      <c r="G13" s="6"/>
      <c r="H13" s="6">
        <v>113648</v>
      </c>
    </row>
    <row r="14" spans="2:8" ht="15.75">
      <c r="B14" s="6"/>
      <c r="C14" s="6"/>
      <c r="D14" s="6"/>
      <c r="E14" s="6"/>
      <c r="F14" s="6"/>
      <c r="G14" s="6"/>
      <c r="H14" s="6"/>
    </row>
    <row r="15" spans="1:8" ht="15.75">
      <c r="A15" s="3" t="s">
        <v>10</v>
      </c>
      <c r="B15" s="63">
        <v>-43834</v>
      </c>
      <c r="C15" s="6"/>
      <c r="D15" s="10">
        <f>-49256</f>
        <v>-49256</v>
      </c>
      <c r="E15" s="6"/>
      <c r="F15" s="10">
        <v>-89840</v>
      </c>
      <c r="G15" s="6"/>
      <c r="H15" s="10">
        <f>-108220</f>
        <v>-108220</v>
      </c>
    </row>
    <row r="16" spans="2:8" ht="15.75">
      <c r="B16" s="6"/>
      <c r="C16" s="6"/>
      <c r="D16" s="6"/>
      <c r="E16" s="6"/>
      <c r="F16" s="6"/>
      <c r="G16" s="6"/>
      <c r="H16" s="6"/>
    </row>
    <row r="17" spans="1:8" ht="16.5" thickBot="1">
      <c r="A17" s="3" t="s">
        <v>2</v>
      </c>
      <c r="B17" s="66">
        <v>420</v>
      </c>
      <c r="C17" s="6"/>
      <c r="D17" s="17">
        <f>33</f>
        <v>33</v>
      </c>
      <c r="E17" s="6"/>
      <c r="F17" s="17">
        <v>479</v>
      </c>
      <c r="G17" s="6"/>
      <c r="H17" s="17">
        <v>58</v>
      </c>
    </row>
    <row r="18" spans="2:8" ht="15.75">
      <c r="B18" s="6"/>
      <c r="C18" s="6"/>
      <c r="D18" s="6"/>
      <c r="E18" s="6"/>
      <c r="F18" s="6"/>
      <c r="G18" s="6"/>
      <c r="H18" s="11"/>
    </row>
    <row r="19" spans="1:8" ht="15.75">
      <c r="A19" s="3" t="s">
        <v>3</v>
      </c>
      <c r="B19" s="10">
        <f>+B13+B15+B17</f>
        <v>1862</v>
      </c>
      <c r="C19" s="6"/>
      <c r="D19" s="6">
        <f>D13+D15+D17</f>
        <v>3077</v>
      </c>
      <c r="E19" s="6"/>
      <c r="F19" s="6">
        <f>+F13+F15+F17</f>
        <v>3478</v>
      </c>
      <c r="G19" s="6"/>
      <c r="H19" s="6">
        <f>H13+H15+H17</f>
        <v>5486</v>
      </c>
    </row>
    <row r="20" spans="2:8" ht="15.75">
      <c r="B20" s="6"/>
      <c r="C20" s="6"/>
      <c r="D20" s="6"/>
      <c r="E20" s="6"/>
      <c r="F20" s="6"/>
      <c r="G20" s="6"/>
      <c r="H20" s="11"/>
    </row>
    <row r="21" spans="1:8" ht="15.75">
      <c r="A21" s="3" t="s">
        <v>14</v>
      </c>
      <c r="B21" s="32">
        <v>567</v>
      </c>
      <c r="C21" s="6"/>
      <c r="D21" s="6">
        <f>567</f>
        <v>567</v>
      </c>
      <c r="E21" s="6"/>
      <c r="F21" s="6">
        <v>1134</v>
      </c>
      <c r="G21" s="6"/>
      <c r="H21" s="6">
        <f>1134</f>
        <v>1134</v>
      </c>
    </row>
    <row r="22" spans="2:8" ht="15.75">
      <c r="B22" s="6"/>
      <c r="C22" s="6"/>
      <c r="D22" s="6"/>
      <c r="E22" s="6"/>
      <c r="F22" s="6"/>
      <c r="G22" s="6"/>
      <c r="H22" s="6"/>
    </row>
    <row r="23" spans="1:9" ht="15.75">
      <c r="A23" s="3" t="s">
        <v>71</v>
      </c>
      <c r="B23" s="63">
        <v>-300</v>
      </c>
      <c r="C23" s="14"/>
      <c r="D23" s="14">
        <f>-316</f>
        <v>-316</v>
      </c>
      <c r="E23" s="13"/>
      <c r="F23" s="14">
        <v>-625</v>
      </c>
      <c r="G23" s="14"/>
      <c r="H23" s="14">
        <f>-691</f>
        <v>-691</v>
      </c>
      <c r="I23" s="61"/>
    </row>
    <row r="24" spans="2:8" ht="15.75">
      <c r="B24" s="14"/>
      <c r="C24" s="10"/>
      <c r="D24" s="6"/>
      <c r="E24" s="11"/>
      <c r="F24" s="14"/>
      <c r="G24" s="10"/>
      <c r="H24" s="6"/>
    </row>
    <row r="25" spans="1:8" ht="16.5" thickBot="1">
      <c r="A25" s="3" t="s">
        <v>114</v>
      </c>
      <c r="B25" s="16">
        <v>-2</v>
      </c>
      <c r="C25" s="14"/>
      <c r="D25" s="16"/>
      <c r="E25" s="14"/>
      <c r="F25" s="16">
        <v>-5</v>
      </c>
      <c r="G25" s="14"/>
      <c r="H25" s="16"/>
    </row>
    <row r="26" spans="2:8" ht="15.75">
      <c r="B26" s="10"/>
      <c r="C26" s="10"/>
      <c r="D26" s="11"/>
      <c r="E26" s="11"/>
      <c r="F26" s="10"/>
      <c r="G26" s="10"/>
      <c r="H26" s="11"/>
    </row>
    <row r="27" spans="1:8" ht="15.75">
      <c r="A27" s="3" t="s">
        <v>4</v>
      </c>
      <c r="B27" s="12">
        <f>SUM(B19:B25)</f>
        <v>2127</v>
      </c>
      <c r="C27" s="12"/>
      <c r="D27" s="12">
        <f>SUM(D19:D25)</f>
        <v>3328</v>
      </c>
      <c r="E27" s="12"/>
      <c r="F27" s="12">
        <f>SUM(F19:F25)</f>
        <v>3982</v>
      </c>
      <c r="G27" s="12"/>
      <c r="H27" s="12">
        <f>SUM(H19:H25)</f>
        <v>5929</v>
      </c>
    </row>
    <row r="28" spans="2:8" ht="15.75">
      <c r="B28" s="12"/>
      <c r="C28" s="12"/>
      <c r="D28" s="12"/>
      <c r="E28" s="12"/>
      <c r="F28" s="12"/>
      <c r="G28" s="12"/>
      <c r="H28" s="12"/>
    </row>
    <row r="29" spans="1:8" ht="16.5" thickBot="1">
      <c r="A29" s="3" t="s">
        <v>15</v>
      </c>
      <c r="B29" s="67">
        <v>-307</v>
      </c>
      <c r="C29" s="14"/>
      <c r="D29" s="16">
        <f>-784</f>
        <v>-784</v>
      </c>
      <c r="E29" s="13"/>
      <c r="F29" s="16">
        <v>-603</v>
      </c>
      <c r="G29" s="14"/>
      <c r="H29" s="16">
        <f>-1419</f>
        <v>-1419</v>
      </c>
    </row>
    <row r="30" spans="2:8" ht="15.75">
      <c r="B30" s="12"/>
      <c r="C30" s="12"/>
      <c r="D30" s="12"/>
      <c r="E30" s="12"/>
      <c r="F30" s="12"/>
      <c r="G30" s="12"/>
      <c r="H30" s="13"/>
    </row>
    <row r="31" spans="1:8" ht="15.75">
      <c r="A31" s="3" t="s">
        <v>72</v>
      </c>
      <c r="B31" s="12">
        <f>B27+B29</f>
        <v>1820</v>
      </c>
      <c r="C31" s="12"/>
      <c r="D31" s="12">
        <f>D27+D29</f>
        <v>2544</v>
      </c>
      <c r="E31" s="12"/>
      <c r="F31" s="12">
        <f>F27+F29</f>
        <v>3379</v>
      </c>
      <c r="G31" s="12"/>
      <c r="H31" s="12">
        <f>H27+H29</f>
        <v>4510</v>
      </c>
    </row>
    <row r="32" spans="2:8" ht="15.75">
      <c r="B32" s="12"/>
      <c r="C32" s="12"/>
      <c r="D32" s="12"/>
      <c r="E32" s="12"/>
      <c r="F32" s="12"/>
      <c r="G32" s="12"/>
      <c r="H32" s="13"/>
    </row>
    <row r="33" spans="1:8" ht="16.5" thickBot="1">
      <c r="A33" s="3" t="s">
        <v>5</v>
      </c>
      <c r="B33" s="66">
        <v>0</v>
      </c>
      <c r="C33" s="12"/>
      <c r="D33" s="17">
        <v>1</v>
      </c>
      <c r="E33" s="12"/>
      <c r="F33" s="17">
        <v>1</v>
      </c>
      <c r="G33" s="12"/>
      <c r="H33" s="17">
        <v>2</v>
      </c>
    </row>
    <row r="34" spans="2:8" ht="15.75">
      <c r="B34" s="12"/>
      <c r="C34" s="12"/>
      <c r="D34" s="12"/>
      <c r="E34" s="12"/>
      <c r="F34" s="12"/>
      <c r="G34" s="12"/>
      <c r="H34" s="13"/>
    </row>
    <row r="35" spans="1:8" ht="16.5" thickBot="1">
      <c r="A35" s="3" t="s">
        <v>73</v>
      </c>
      <c r="B35" s="18">
        <f>B31+B33</f>
        <v>1820</v>
      </c>
      <c r="C35" s="12"/>
      <c r="D35" s="18">
        <f>D31+D33</f>
        <v>2545</v>
      </c>
      <c r="E35" s="12"/>
      <c r="F35" s="18">
        <f>F31+F33</f>
        <v>3380</v>
      </c>
      <c r="G35" s="12"/>
      <c r="H35" s="18">
        <f>H31+H33</f>
        <v>4512</v>
      </c>
    </row>
    <row r="36" spans="2:8" ht="16.5" thickTop="1">
      <c r="B36" s="12"/>
      <c r="C36" s="12"/>
      <c r="D36" s="12"/>
      <c r="E36" s="12"/>
      <c r="F36" s="12"/>
      <c r="G36" s="12"/>
      <c r="H36" s="13"/>
    </row>
    <row r="37" spans="2:8" ht="15.75">
      <c r="B37" s="6"/>
      <c r="C37" s="6"/>
      <c r="D37" s="6"/>
      <c r="E37" s="6"/>
      <c r="F37" s="6"/>
      <c r="G37" s="6"/>
      <c r="H37" s="6"/>
    </row>
    <row r="38" spans="1:8" ht="15.75">
      <c r="A38" s="3" t="s">
        <v>74</v>
      </c>
      <c r="C38" s="6"/>
      <c r="D38" s="6"/>
      <c r="E38" s="6"/>
      <c r="G38" s="6"/>
      <c r="H38" s="6"/>
    </row>
    <row r="39" spans="1:8" ht="15.75">
      <c r="A39" s="7" t="s">
        <v>115</v>
      </c>
      <c r="G39" s="6"/>
      <c r="H39" s="11"/>
    </row>
    <row r="40" spans="1:8" ht="15.75">
      <c r="A40" s="3" t="s">
        <v>116</v>
      </c>
      <c r="B40" s="11">
        <f>B35/80000*100</f>
        <v>2.275</v>
      </c>
      <c r="C40" s="6"/>
      <c r="D40" s="11">
        <f>D35/80000*100</f>
        <v>3.18125</v>
      </c>
      <c r="E40" s="6"/>
      <c r="F40" s="11">
        <f>F35/80000*100</f>
        <v>4.2250000000000005</v>
      </c>
      <c r="G40" s="6"/>
      <c r="H40" s="11">
        <f>H35/80000*100</f>
        <v>5.64</v>
      </c>
    </row>
    <row r="41" spans="2:8" ht="15.75">
      <c r="B41" s="6"/>
      <c r="C41" s="6"/>
      <c r="D41" s="6"/>
      <c r="E41" s="6"/>
      <c r="F41" s="6"/>
      <c r="G41" s="6"/>
      <c r="H41" s="6"/>
    </row>
    <row r="42" spans="2:8" ht="15.75">
      <c r="B42" s="6"/>
      <c r="C42" s="6"/>
      <c r="D42" s="6"/>
      <c r="E42" s="6"/>
      <c r="F42" s="6"/>
      <c r="G42" s="6"/>
      <c r="H42" s="6"/>
    </row>
    <row r="43" spans="2:8" ht="15.75">
      <c r="B43" s="6"/>
      <c r="C43" s="6"/>
      <c r="D43" s="6"/>
      <c r="E43" s="6"/>
      <c r="F43" s="6"/>
      <c r="G43" s="6"/>
      <c r="H43" s="6"/>
    </row>
    <row r="44" spans="1:8" ht="15.75">
      <c r="A44" s="15" t="s">
        <v>95</v>
      </c>
      <c r="B44" s="6"/>
      <c r="C44" s="6"/>
      <c r="D44" s="6"/>
      <c r="E44" s="6"/>
      <c r="F44" s="6"/>
      <c r="G44" s="6"/>
      <c r="H44" s="6"/>
    </row>
    <row r="45" spans="1:8" ht="15.75">
      <c r="A45" s="15" t="s">
        <v>96</v>
      </c>
      <c r="B45" s="6"/>
      <c r="C45" s="6"/>
      <c r="D45" s="6"/>
      <c r="E45" s="6"/>
      <c r="F45" s="6"/>
      <c r="G45" s="6"/>
      <c r="H45" s="6"/>
    </row>
    <row r="46" spans="1:8" ht="15.75">
      <c r="A46" s="15"/>
      <c r="B46" s="6"/>
      <c r="C46" s="6"/>
      <c r="D46" s="6"/>
      <c r="E46" s="6"/>
      <c r="F46" s="6"/>
      <c r="G46" s="6"/>
      <c r="H46" s="6"/>
    </row>
    <row r="47" spans="1:8" ht="15.75">
      <c r="A47" s="15"/>
      <c r="B47" s="6"/>
      <c r="C47" s="6"/>
      <c r="D47" s="6"/>
      <c r="E47" s="6"/>
      <c r="F47" s="6"/>
      <c r="G47" s="6"/>
      <c r="H47" s="6"/>
    </row>
    <row r="48" spans="1:8" ht="15.75">
      <c r="A48" s="4" t="s">
        <v>97</v>
      </c>
      <c r="B48" s="6"/>
      <c r="C48" s="6"/>
      <c r="D48" s="6"/>
      <c r="E48" s="6"/>
      <c r="F48" s="6"/>
      <c r="G48" s="6"/>
      <c r="H48" s="6"/>
    </row>
    <row r="49" spans="1:8" ht="15.75">
      <c r="A49" s="4" t="s">
        <v>104</v>
      </c>
      <c r="B49" s="6"/>
      <c r="C49" s="6"/>
      <c r="D49" s="6"/>
      <c r="E49" s="6"/>
      <c r="F49" s="6"/>
      <c r="G49" s="6"/>
      <c r="H49" s="6"/>
    </row>
    <row r="50" spans="2:8" ht="15.75">
      <c r="B50" s="6"/>
      <c r="C50" s="6"/>
      <c r="D50" s="6"/>
      <c r="E50" s="6"/>
      <c r="F50" s="6"/>
      <c r="G50" s="6"/>
      <c r="H50" s="6"/>
    </row>
    <row r="51" spans="2:8" ht="15.75">
      <c r="B51" s="6"/>
      <c r="C51" s="6"/>
      <c r="D51" s="6"/>
      <c r="E51" s="6"/>
      <c r="F51" s="6"/>
      <c r="G51" s="6"/>
      <c r="H51" s="6"/>
    </row>
    <row r="52" spans="2:8" ht="15.75">
      <c r="B52" s="6"/>
      <c r="C52" s="6"/>
      <c r="D52" s="6"/>
      <c r="E52" s="6"/>
      <c r="F52" s="6"/>
      <c r="G52" s="6"/>
      <c r="H52" s="6"/>
    </row>
    <row r="53" spans="2:8" ht="15.75">
      <c r="B53" s="6"/>
      <c r="C53" s="6"/>
      <c r="D53" s="6"/>
      <c r="E53" s="6"/>
      <c r="F53" s="6"/>
      <c r="G53" s="6"/>
      <c r="H53" s="6"/>
    </row>
    <row r="54" spans="2:8" ht="15.75">
      <c r="B54" s="6"/>
      <c r="C54" s="6"/>
      <c r="D54" s="6"/>
      <c r="E54" s="6"/>
      <c r="F54" s="6"/>
      <c r="G54" s="6"/>
      <c r="H54" s="6"/>
    </row>
    <row r="55" spans="2:8" ht="15.75">
      <c r="B55" s="6"/>
      <c r="C55" s="6"/>
      <c r="D55" s="6"/>
      <c r="E55" s="6"/>
      <c r="F55" s="6"/>
      <c r="G55" s="6"/>
      <c r="H55" s="6"/>
    </row>
    <row r="56" spans="2:8" ht="15.75">
      <c r="B56" s="6"/>
      <c r="C56" s="6"/>
      <c r="D56" s="6"/>
      <c r="E56" s="6"/>
      <c r="F56" s="6"/>
      <c r="G56" s="6"/>
      <c r="H56" s="6"/>
    </row>
    <row r="57" spans="2:8" ht="15.75">
      <c r="B57" s="6"/>
      <c r="C57" s="6"/>
      <c r="D57" s="6"/>
      <c r="E57" s="6"/>
      <c r="F57" s="6"/>
      <c r="G57" s="6"/>
      <c r="H57" s="6"/>
    </row>
    <row r="58" spans="2:8" ht="15.75">
      <c r="B58" s="6"/>
      <c r="C58" s="6"/>
      <c r="D58" s="6"/>
      <c r="E58" s="6"/>
      <c r="F58" s="6"/>
      <c r="G58" s="6"/>
      <c r="H58" s="6"/>
    </row>
    <row r="59" spans="2:8" ht="15.75">
      <c r="B59" s="6"/>
      <c r="C59" s="6"/>
      <c r="D59" s="6"/>
      <c r="E59" s="6"/>
      <c r="F59" s="6"/>
      <c r="G59" s="6"/>
      <c r="H59" s="6"/>
    </row>
    <row r="60" spans="2:8" ht="15.75">
      <c r="B60" s="6"/>
      <c r="C60" s="6"/>
      <c r="D60" s="6"/>
      <c r="E60" s="6"/>
      <c r="F60" s="6"/>
      <c r="G60" s="6"/>
      <c r="H60" s="6"/>
    </row>
    <row r="61" spans="2:8" ht="15.75">
      <c r="B61" s="6"/>
      <c r="C61" s="6"/>
      <c r="D61" s="6"/>
      <c r="E61" s="6"/>
      <c r="F61" s="6"/>
      <c r="G61" s="6"/>
      <c r="H61" s="6"/>
    </row>
    <row r="62" spans="2:8" ht="15.75">
      <c r="B62" s="6"/>
      <c r="C62" s="6"/>
      <c r="D62" s="6"/>
      <c r="E62" s="6"/>
      <c r="F62" s="6"/>
      <c r="G62" s="6"/>
      <c r="H62" s="6"/>
    </row>
  </sheetData>
  <printOptions/>
  <pageMargins left="0.55" right="0.25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75" zoomScaleSheetLayoutView="75" workbookViewId="0" topLeftCell="A40">
      <selection activeCell="B55" sqref="B55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28125" style="2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50</v>
      </c>
    </row>
    <row r="3" ht="15.75">
      <c r="A3" s="35"/>
    </row>
    <row r="4" ht="15.75">
      <c r="A4" s="1" t="s">
        <v>16</v>
      </c>
    </row>
    <row r="5" ht="15.75">
      <c r="A5" s="1"/>
    </row>
    <row r="6" spans="1:4" ht="15.75">
      <c r="A6" s="1"/>
      <c r="B6" s="36" t="s">
        <v>60</v>
      </c>
      <c r="C6" s="37"/>
      <c r="D6" s="36" t="s">
        <v>61</v>
      </c>
    </row>
    <row r="7" spans="2:4" ht="15.75">
      <c r="B7" s="36" t="s">
        <v>59</v>
      </c>
      <c r="C7" s="36"/>
      <c r="D7" s="36" t="s">
        <v>52</v>
      </c>
    </row>
    <row r="8" spans="2:4" ht="15.75">
      <c r="B8" s="36" t="s">
        <v>62</v>
      </c>
      <c r="C8" s="36"/>
      <c r="D8" s="36" t="s">
        <v>62</v>
      </c>
    </row>
    <row r="9" spans="2:4" ht="15.75">
      <c r="B9" s="36" t="s">
        <v>63</v>
      </c>
      <c r="C9" s="36"/>
      <c r="D9" s="36" t="s">
        <v>63</v>
      </c>
    </row>
    <row r="10" spans="2:4" ht="15.75">
      <c r="B10" s="48" t="s">
        <v>126</v>
      </c>
      <c r="C10" s="36"/>
      <c r="D10" s="48" t="s">
        <v>121</v>
      </c>
    </row>
    <row r="11" spans="2:4" ht="15.75">
      <c r="B11" s="36" t="s">
        <v>9</v>
      </c>
      <c r="C11" s="36"/>
      <c r="D11" s="36" t="s">
        <v>9</v>
      </c>
    </row>
    <row r="12" spans="2:4" ht="15.75">
      <c r="B12" s="36"/>
      <c r="C12" s="36"/>
      <c r="D12" s="36"/>
    </row>
    <row r="13" spans="1:4" ht="15.75">
      <c r="A13" s="2" t="s">
        <v>75</v>
      </c>
      <c r="B13" s="32">
        <v>25000</v>
      </c>
      <c r="C13" s="32"/>
      <c r="D13" s="32">
        <v>21534</v>
      </c>
    </row>
    <row r="14" spans="1:4" ht="15.75">
      <c r="A14" s="2" t="s">
        <v>98</v>
      </c>
      <c r="B14" s="32">
        <v>231</v>
      </c>
      <c r="C14" s="32"/>
      <c r="D14" s="32">
        <v>236</v>
      </c>
    </row>
    <row r="15" spans="1:4" ht="15.75">
      <c r="A15" s="2" t="s">
        <v>76</v>
      </c>
      <c r="B15" s="32">
        <v>827</v>
      </c>
      <c r="C15" s="32"/>
      <c r="D15" s="32">
        <v>864</v>
      </c>
    </row>
    <row r="16" spans="2:4" ht="15.75">
      <c r="B16" s="32"/>
      <c r="C16" s="32"/>
      <c r="D16" s="32"/>
    </row>
    <row r="17" spans="1:4" ht="15.75">
      <c r="A17" s="2" t="s">
        <v>11</v>
      </c>
      <c r="B17" s="32"/>
      <c r="C17" s="32"/>
      <c r="D17" s="32"/>
    </row>
    <row r="18" spans="1:7" ht="15.75">
      <c r="A18" s="38" t="s">
        <v>77</v>
      </c>
      <c r="B18" s="39">
        <v>55556</v>
      </c>
      <c r="C18" s="44"/>
      <c r="D18" s="39">
        <v>43849</v>
      </c>
      <c r="E18" s="52"/>
      <c r="F18" s="52"/>
      <c r="G18" s="52"/>
    </row>
    <row r="19" spans="1:7" ht="15.75">
      <c r="A19" s="38" t="s">
        <v>78</v>
      </c>
      <c r="B19" s="40">
        <v>43869</v>
      </c>
      <c r="C19" s="44"/>
      <c r="D19" s="40">
        <v>45618</v>
      </c>
      <c r="E19" s="52"/>
      <c r="F19" s="52"/>
      <c r="G19" s="52"/>
    </row>
    <row r="20" spans="1:7" ht="15.75">
      <c r="A20" s="38" t="s">
        <v>34</v>
      </c>
      <c r="B20" s="40">
        <v>2234</v>
      </c>
      <c r="C20" s="44"/>
      <c r="D20" s="40">
        <v>2712</v>
      </c>
      <c r="G20" s="52"/>
    </row>
    <row r="21" spans="1:8" ht="15.75">
      <c r="A21" s="38" t="s">
        <v>35</v>
      </c>
      <c r="B21" s="40">
        <v>9722</v>
      </c>
      <c r="C21" s="44"/>
      <c r="D21" s="40">
        <v>17864</v>
      </c>
      <c r="G21" s="52"/>
      <c r="H21" s="52"/>
    </row>
    <row r="22" spans="1:8" ht="15.75">
      <c r="A22" s="38" t="s">
        <v>127</v>
      </c>
      <c r="B22" s="40">
        <f>1081-2</f>
        <v>1079</v>
      </c>
      <c r="C22" s="44"/>
      <c r="D22" s="40">
        <v>879</v>
      </c>
      <c r="G22" s="52"/>
      <c r="H22" s="52"/>
    </row>
    <row r="23" spans="1:8" ht="15.75">
      <c r="A23" s="38" t="s">
        <v>36</v>
      </c>
      <c r="B23" s="41">
        <v>10856</v>
      </c>
      <c r="C23" s="44"/>
      <c r="D23" s="41">
        <f>1342+4877</f>
        <v>6219</v>
      </c>
      <c r="G23" s="52"/>
      <c r="H23" s="52"/>
    </row>
    <row r="24" spans="1:7" ht="15.75">
      <c r="A24" s="42"/>
      <c r="B24" s="32">
        <f>SUM(B18:B23)</f>
        <v>123316</v>
      </c>
      <c r="C24" s="32"/>
      <c r="D24" s="32">
        <f>SUM(D18:D23)</f>
        <v>117141</v>
      </c>
      <c r="G24" s="52"/>
    </row>
    <row r="25" spans="1:7" ht="15.75">
      <c r="A25" s="2" t="s">
        <v>19</v>
      </c>
      <c r="B25" s="32"/>
      <c r="C25" s="32"/>
      <c r="D25" s="32"/>
      <c r="G25" s="52"/>
    </row>
    <row r="26" spans="1:7" ht="15.75">
      <c r="A26" s="38" t="s">
        <v>79</v>
      </c>
      <c r="B26" s="39">
        <v>17634</v>
      </c>
      <c r="C26" s="32"/>
      <c r="D26" s="39">
        <v>12188</v>
      </c>
      <c r="E26" s="52"/>
      <c r="F26" s="52"/>
      <c r="G26" s="52"/>
    </row>
    <row r="27" spans="1:7" ht="15.75">
      <c r="A27" s="38" t="s">
        <v>37</v>
      </c>
      <c r="B27" s="40">
        <v>2337</v>
      </c>
      <c r="C27" s="32"/>
      <c r="D27" s="40">
        <v>1267</v>
      </c>
      <c r="G27" s="52"/>
    </row>
    <row r="28" spans="1:8" ht="15.75">
      <c r="A28" s="38" t="s">
        <v>80</v>
      </c>
      <c r="B28" s="40">
        <v>327</v>
      </c>
      <c r="C28" s="32"/>
      <c r="D28" s="40">
        <v>340</v>
      </c>
      <c r="G28" s="52"/>
      <c r="H28" s="52"/>
    </row>
    <row r="29" spans="1:8" ht="15.75">
      <c r="A29" s="38" t="s">
        <v>81</v>
      </c>
      <c r="B29" s="40">
        <f>40239</f>
        <v>40239</v>
      </c>
      <c r="C29" s="32"/>
      <c r="D29" s="40">
        <v>45614</v>
      </c>
      <c r="G29" s="52"/>
      <c r="H29" s="69"/>
    </row>
    <row r="30" spans="1:8" ht="15.75">
      <c r="A30" s="38" t="s">
        <v>94</v>
      </c>
      <c r="B30" s="40">
        <v>241</v>
      </c>
      <c r="C30" s="32"/>
      <c r="D30" s="40">
        <v>145</v>
      </c>
      <c r="G30" s="52"/>
      <c r="H30" s="52"/>
    </row>
    <row r="31" spans="1:7" ht="15.75">
      <c r="A31" s="38" t="s">
        <v>128</v>
      </c>
      <c r="B31" s="40">
        <v>12026</v>
      </c>
      <c r="C31" s="32"/>
      <c r="D31" s="40">
        <v>7613</v>
      </c>
      <c r="G31" s="52"/>
    </row>
    <row r="32" spans="1:7" ht="15.75">
      <c r="A32" s="38" t="s">
        <v>129</v>
      </c>
      <c r="B32" s="40">
        <v>864</v>
      </c>
      <c r="C32" s="32"/>
      <c r="D32" s="40">
        <v>0</v>
      </c>
      <c r="G32" s="52"/>
    </row>
    <row r="33" spans="1:9" ht="15.75">
      <c r="A33" s="38" t="s">
        <v>38</v>
      </c>
      <c r="B33" s="41">
        <v>0</v>
      </c>
      <c r="C33" s="32"/>
      <c r="D33" s="41">
        <v>2</v>
      </c>
      <c r="G33" s="52"/>
      <c r="I33" s="52"/>
    </row>
    <row r="34" spans="2:8" ht="15.75">
      <c r="B34" s="32">
        <f>SUM(B26:B33)</f>
        <v>73668</v>
      </c>
      <c r="C34" s="32"/>
      <c r="D34" s="32">
        <f>SUM(D26:D33)</f>
        <v>67169</v>
      </c>
      <c r="G34" s="52"/>
      <c r="H34" s="52"/>
    </row>
    <row r="35" spans="2:4" ht="15.75">
      <c r="B35" s="32"/>
      <c r="C35" s="32"/>
      <c r="D35" s="32"/>
    </row>
    <row r="36" spans="1:4" ht="15.75">
      <c r="A36" s="2" t="s">
        <v>18</v>
      </c>
      <c r="B36" s="32">
        <f>B24-B34</f>
        <v>49648</v>
      </c>
      <c r="C36" s="32"/>
      <c r="D36" s="32">
        <f>D24-D34</f>
        <v>49972</v>
      </c>
    </row>
    <row r="37" spans="2:4" ht="15.75">
      <c r="B37" s="32"/>
      <c r="C37" s="32"/>
      <c r="D37" s="32"/>
    </row>
    <row r="38" spans="2:4" ht="16.5" thickBot="1">
      <c r="B38" s="43">
        <f>B13+B14+B15+B36</f>
        <v>75706</v>
      </c>
      <c r="C38" s="32"/>
      <c r="D38" s="43">
        <f>D13+D14+D15+D36</f>
        <v>72606</v>
      </c>
    </row>
    <row r="39" spans="2:4" ht="16.5" thickTop="1">
      <c r="B39" s="44"/>
      <c r="C39" s="32"/>
      <c r="D39" s="44"/>
    </row>
    <row r="40" spans="1:4" ht="15.75">
      <c r="A40" s="2" t="s">
        <v>17</v>
      </c>
      <c r="B40" s="44"/>
      <c r="C40" s="32"/>
      <c r="D40" s="44"/>
    </row>
    <row r="41" spans="2:4" ht="15.75">
      <c r="B41" s="32"/>
      <c r="C41" s="32"/>
      <c r="D41" s="32"/>
    </row>
    <row r="42" spans="1:4" ht="15.75">
      <c r="A42" s="38" t="s">
        <v>0</v>
      </c>
      <c r="B42" s="39">
        <v>40000</v>
      </c>
      <c r="C42" s="32"/>
      <c r="D42" s="39">
        <v>40000</v>
      </c>
    </row>
    <row r="43" spans="1:4" ht="15.75">
      <c r="A43" s="38" t="s">
        <v>7</v>
      </c>
      <c r="B43" s="40">
        <v>6941</v>
      </c>
      <c r="C43" s="32"/>
      <c r="D43" s="40">
        <v>6941</v>
      </c>
    </row>
    <row r="44" spans="1:4" ht="15.75">
      <c r="A44" s="38" t="s">
        <v>82</v>
      </c>
      <c r="B44" s="41">
        <v>10876</v>
      </c>
      <c r="C44" s="32"/>
      <c r="D44" s="41">
        <v>8360</v>
      </c>
    </row>
    <row r="45" spans="1:4" ht="15.75">
      <c r="A45" s="38" t="s">
        <v>83</v>
      </c>
      <c r="B45" s="32">
        <f>SUM(B42:B44)</f>
        <v>57817</v>
      </c>
      <c r="C45" s="32"/>
      <c r="D45" s="32">
        <f>SUM(D42:D44)</f>
        <v>55301</v>
      </c>
    </row>
    <row r="46" spans="2:4" ht="15.75">
      <c r="B46" s="32"/>
      <c r="C46" s="32"/>
      <c r="D46" s="32"/>
    </row>
    <row r="47" spans="1:4" ht="15.75">
      <c r="A47" s="2" t="s">
        <v>84</v>
      </c>
      <c r="B47" s="32">
        <v>49</v>
      </c>
      <c r="C47" s="32"/>
      <c r="D47" s="32">
        <v>50</v>
      </c>
    </row>
    <row r="48" spans="1:4" ht="15.75">
      <c r="A48" s="2" t="s">
        <v>85</v>
      </c>
      <c r="B48" s="32">
        <v>11417</v>
      </c>
      <c r="C48" s="32"/>
      <c r="D48" s="32">
        <v>12551</v>
      </c>
    </row>
    <row r="49" spans="1:4" ht="15.75">
      <c r="A49" s="2" t="s">
        <v>86</v>
      </c>
      <c r="B49" s="32">
        <v>521</v>
      </c>
      <c r="C49" s="32"/>
      <c r="D49" s="32">
        <v>514</v>
      </c>
    </row>
    <row r="50" spans="1:4" ht="15.75">
      <c r="A50" s="2" t="s">
        <v>93</v>
      </c>
      <c r="B50" s="32">
        <v>4543</v>
      </c>
      <c r="C50" s="32"/>
      <c r="D50" s="32">
        <v>2831</v>
      </c>
    </row>
    <row r="51" spans="1:5" ht="15.75">
      <c r="A51" s="2" t="s">
        <v>70</v>
      </c>
      <c r="B51" s="32">
        <v>1359</v>
      </c>
      <c r="C51" s="32"/>
      <c r="D51" s="32">
        <v>1359</v>
      </c>
      <c r="E51" s="32"/>
    </row>
    <row r="53" spans="2:4" ht="16.5" thickBot="1">
      <c r="B53" s="45">
        <f>SUM(B45:B51)</f>
        <v>75706</v>
      </c>
      <c r="D53" s="45">
        <f>SUM(D45:D51)</f>
        <v>72606</v>
      </c>
    </row>
    <row r="54" spans="7:8" ht="16.5" thickTop="1">
      <c r="G54" s="52"/>
      <c r="H54" s="52"/>
    </row>
    <row r="55" spans="1:4" ht="15.75">
      <c r="A55" s="2" t="s">
        <v>13</v>
      </c>
      <c r="B55" s="46">
        <f>(B45+B48-B15)/80000*100</f>
        <v>85.50875</v>
      </c>
      <c r="D55" s="46">
        <f>(D45+D48-D15)/80000*100</f>
        <v>83.735</v>
      </c>
    </row>
    <row r="56" ht="15.75">
      <c r="A56" s="2" t="s">
        <v>99</v>
      </c>
    </row>
    <row r="57" ht="15.75">
      <c r="A57" s="2" t="s">
        <v>100</v>
      </c>
    </row>
    <row r="60" ht="15.75">
      <c r="A60" s="1" t="s">
        <v>21</v>
      </c>
    </row>
    <row r="61" ht="15.75">
      <c r="A61" s="1" t="s">
        <v>103</v>
      </c>
    </row>
    <row r="62" ht="15.75">
      <c r="A62" s="1"/>
    </row>
  </sheetData>
  <printOptions/>
  <pageMargins left="0.75" right="0.5" top="0.62" bottom="0.64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75" zoomScaleNormal="75" workbookViewId="0" topLeftCell="A25">
      <selection activeCell="B32" sqref="B32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49" customWidth="1"/>
    <col min="4" max="4" width="21.8515625" style="2" customWidth="1"/>
    <col min="5" max="16384" width="9.140625" style="2" customWidth="1"/>
  </cols>
  <sheetData>
    <row r="1" ht="18.75">
      <c r="A1" s="33" t="s">
        <v>6</v>
      </c>
    </row>
    <row r="2" ht="15.75">
      <c r="A2" s="34" t="s">
        <v>50</v>
      </c>
    </row>
    <row r="3" ht="15.75">
      <c r="A3" s="35"/>
    </row>
    <row r="4" ht="15.75">
      <c r="A4" s="1" t="s">
        <v>48</v>
      </c>
    </row>
    <row r="5" ht="15.75">
      <c r="A5" s="1"/>
    </row>
    <row r="6" spans="1:4" ht="15.75">
      <c r="A6" s="1"/>
      <c r="B6" s="36" t="s">
        <v>66</v>
      </c>
      <c r="D6" s="36" t="s">
        <v>66</v>
      </c>
    </row>
    <row r="7" spans="1:4" ht="15.75">
      <c r="A7" s="1"/>
      <c r="B7" s="36" t="s">
        <v>124</v>
      </c>
      <c r="D7" s="36" t="s">
        <v>124</v>
      </c>
    </row>
    <row r="8" spans="1:4" ht="15.75">
      <c r="A8" s="1"/>
      <c r="B8" s="48" t="s">
        <v>126</v>
      </c>
      <c r="C8" s="50"/>
      <c r="D8" s="48" t="s">
        <v>123</v>
      </c>
    </row>
    <row r="9" spans="1:4" ht="15.75">
      <c r="A9" s="1"/>
      <c r="B9" s="36" t="s">
        <v>9</v>
      </c>
      <c r="C9" s="51"/>
      <c r="D9" s="36" t="s">
        <v>9</v>
      </c>
    </row>
    <row r="10" spans="2:3" ht="15.75">
      <c r="B10" s="52"/>
      <c r="C10" s="53"/>
    </row>
    <row r="11" spans="1:3" ht="15.75">
      <c r="A11" s="1" t="s">
        <v>42</v>
      </c>
      <c r="B11" s="54"/>
      <c r="C11" s="55"/>
    </row>
    <row r="12" spans="1:4" ht="15.75">
      <c r="A12" s="2" t="s">
        <v>22</v>
      </c>
      <c r="B12" s="54">
        <v>3982</v>
      </c>
      <c r="C12" s="55"/>
      <c r="D12" s="10">
        <v>5929</v>
      </c>
    </row>
    <row r="13" spans="2:4" ht="15.75">
      <c r="B13" s="54"/>
      <c r="C13" s="55"/>
      <c r="D13" s="10"/>
    </row>
    <row r="14" spans="1:4" ht="15.75">
      <c r="A14" s="2" t="s">
        <v>23</v>
      </c>
      <c r="B14" s="54"/>
      <c r="C14" s="55"/>
      <c r="D14" s="10"/>
    </row>
    <row r="15" spans="1:4" ht="15.75">
      <c r="A15" s="2" t="s">
        <v>39</v>
      </c>
      <c r="B15" s="54">
        <v>895</v>
      </c>
      <c r="C15" s="55"/>
      <c r="D15" s="10">
        <v>796</v>
      </c>
    </row>
    <row r="16" spans="1:4" ht="15.75">
      <c r="A16" s="2" t="s">
        <v>25</v>
      </c>
      <c r="B16" s="54">
        <v>37</v>
      </c>
      <c r="C16" s="55"/>
      <c r="D16" s="10">
        <v>36</v>
      </c>
    </row>
    <row r="17" spans="1:4" ht="15.75">
      <c r="A17" s="2" t="s">
        <v>24</v>
      </c>
      <c r="B17" s="54">
        <v>-1134</v>
      </c>
      <c r="C17" s="55"/>
      <c r="D17" s="10">
        <f>-1134</f>
        <v>-1134</v>
      </c>
    </row>
    <row r="18" spans="1:4" ht="15.75">
      <c r="A18" s="2" t="s">
        <v>132</v>
      </c>
      <c r="B18" s="54">
        <v>-6</v>
      </c>
      <c r="C18" s="55"/>
      <c r="D18" s="11">
        <v>0</v>
      </c>
    </row>
    <row r="19" spans="1:4" ht="15.75">
      <c r="A19" s="2" t="s">
        <v>26</v>
      </c>
      <c r="B19" s="32">
        <v>625</v>
      </c>
      <c r="C19" s="55"/>
      <c r="D19" s="10">
        <v>691</v>
      </c>
    </row>
    <row r="20" spans="2:4" ht="15.75">
      <c r="B20" s="56"/>
      <c r="C20" s="55"/>
      <c r="D20" s="56"/>
    </row>
    <row r="21" spans="1:4" ht="15.75">
      <c r="A21" s="2" t="s">
        <v>118</v>
      </c>
      <c r="B21" s="54">
        <f>SUM(B12:B19)</f>
        <v>4399</v>
      </c>
      <c r="C21" s="55"/>
      <c r="D21" s="54">
        <f>SUM(D12:D19)</f>
        <v>6318</v>
      </c>
    </row>
    <row r="22" spans="2:4" ht="15.75">
      <c r="B22" s="54"/>
      <c r="C22" s="55"/>
      <c r="D22" s="54"/>
    </row>
    <row r="23" spans="1:4" ht="15.75">
      <c r="A23" s="2" t="s">
        <v>27</v>
      </c>
      <c r="B23" s="54"/>
      <c r="C23" s="55"/>
      <c r="D23" s="54"/>
    </row>
    <row r="24" spans="1:4" ht="15.75">
      <c r="A24" s="2" t="s">
        <v>113</v>
      </c>
      <c r="B24" s="54">
        <v>-11707</v>
      </c>
      <c r="C24" s="55"/>
      <c r="D24" s="10">
        <f>-29723</f>
        <v>-29723</v>
      </c>
    </row>
    <row r="25" spans="1:4" ht="15.75">
      <c r="A25" s="2" t="s">
        <v>40</v>
      </c>
      <c r="B25" s="54">
        <v>10369</v>
      </c>
      <c r="C25" s="55"/>
      <c r="D25" s="10">
        <f>24394</f>
        <v>24394</v>
      </c>
    </row>
    <row r="26" spans="1:6" ht="15.75">
      <c r="A26" s="2" t="s">
        <v>41</v>
      </c>
      <c r="B26" s="54">
        <v>10929</v>
      </c>
      <c r="C26" s="55"/>
      <c r="D26" s="10">
        <f>-1+3969</f>
        <v>3968</v>
      </c>
      <c r="F26" s="69"/>
    </row>
    <row r="27" spans="2:4" ht="15.75">
      <c r="B27" s="56"/>
      <c r="C27" s="55"/>
      <c r="D27" s="56"/>
    </row>
    <row r="28" spans="1:4" ht="15.75">
      <c r="A28" s="2" t="s">
        <v>119</v>
      </c>
      <c r="B28" s="54">
        <f>SUM(B21:B26)</f>
        <v>13990</v>
      </c>
      <c r="C28" s="55"/>
      <c r="D28" s="54">
        <f>SUM(D21:D26)</f>
        <v>4957</v>
      </c>
    </row>
    <row r="29" spans="2:4" ht="15.75">
      <c r="B29" s="54"/>
      <c r="C29" s="55"/>
      <c r="D29" s="54"/>
    </row>
    <row r="30" spans="1:4" ht="15.75">
      <c r="A30" s="2" t="s">
        <v>28</v>
      </c>
      <c r="B30" s="54">
        <v>-805</v>
      </c>
      <c r="C30" s="55"/>
      <c r="D30" s="10">
        <f>-1160</f>
        <v>-1160</v>
      </c>
    </row>
    <row r="31" spans="1:4" ht="15.75">
      <c r="A31" s="2" t="s">
        <v>29</v>
      </c>
      <c r="B31" s="63">
        <v>-625</v>
      </c>
      <c r="C31" s="55"/>
      <c r="D31" s="10">
        <f>-D19</f>
        <v>-691</v>
      </c>
    </row>
    <row r="32" spans="2:4" ht="15.75">
      <c r="B32" s="54"/>
      <c r="C32" s="55"/>
      <c r="D32" s="54"/>
    </row>
    <row r="33" spans="1:4" ht="15.75">
      <c r="A33" s="1" t="s">
        <v>140</v>
      </c>
      <c r="B33" s="57">
        <f>SUM(B28:B31)</f>
        <v>12560</v>
      </c>
      <c r="C33" s="58"/>
      <c r="D33" s="57">
        <f>SUM(D28:D31)</f>
        <v>3106</v>
      </c>
    </row>
    <row r="34" spans="2:4" ht="15.75">
      <c r="B34" s="54"/>
      <c r="C34" s="55"/>
      <c r="D34" s="54"/>
    </row>
    <row r="35" spans="1:4" ht="15.75">
      <c r="A35" s="1" t="s">
        <v>43</v>
      </c>
      <c r="B35" s="54"/>
      <c r="C35" s="55"/>
      <c r="D35" s="54"/>
    </row>
    <row r="36" spans="1:4" ht="15.75">
      <c r="A36" s="2" t="s">
        <v>30</v>
      </c>
      <c r="B36" s="54">
        <v>-4451</v>
      </c>
      <c r="C36" s="55"/>
      <c r="D36" s="10">
        <f>-1526</f>
        <v>-1526</v>
      </c>
    </row>
    <row r="37" spans="1:4" ht="15.75">
      <c r="A37" s="2" t="s">
        <v>133</v>
      </c>
      <c r="B37" s="54">
        <v>96</v>
      </c>
      <c r="C37" s="55"/>
      <c r="D37" s="59">
        <v>0</v>
      </c>
    </row>
    <row r="38" spans="1:4" ht="15.75">
      <c r="A38" s="2" t="s">
        <v>134</v>
      </c>
      <c r="B38" s="54">
        <v>5</v>
      </c>
      <c r="C38" s="55"/>
      <c r="D38" s="59">
        <v>0</v>
      </c>
    </row>
    <row r="39" spans="2:4" ht="15.75">
      <c r="B39" s="54"/>
      <c r="C39" s="55"/>
      <c r="D39" s="54"/>
    </row>
    <row r="40" spans="1:4" ht="15.75">
      <c r="A40" s="1" t="s">
        <v>139</v>
      </c>
      <c r="B40" s="57">
        <f>SUM(B36:B39)</f>
        <v>-4350</v>
      </c>
      <c r="C40" s="58"/>
      <c r="D40" s="57">
        <f>SUM(D36:D39)</f>
        <v>-1526</v>
      </c>
    </row>
    <row r="41" spans="2:4" ht="15.75">
      <c r="B41" s="54"/>
      <c r="C41" s="55"/>
      <c r="D41" s="54"/>
    </row>
    <row r="42" spans="1:4" ht="15.75">
      <c r="A42" s="1" t="s">
        <v>44</v>
      </c>
      <c r="B42" s="54"/>
      <c r="C42" s="55"/>
      <c r="D42" s="54"/>
    </row>
    <row r="43" spans="1:4" ht="15.75">
      <c r="A43" s="2" t="s">
        <v>135</v>
      </c>
      <c r="B43" s="54">
        <v>-6</v>
      </c>
      <c r="C43" s="55"/>
      <c r="D43" s="10">
        <f>-58</f>
        <v>-58</v>
      </c>
    </row>
    <row r="44" spans="1:4" ht="15.75">
      <c r="A44" s="2" t="s">
        <v>136</v>
      </c>
      <c r="B44" s="54">
        <v>-4558</v>
      </c>
      <c r="C44" s="55"/>
      <c r="D44" s="10">
        <f>-10476</f>
        <v>-10476</v>
      </c>
    </row>
    <row r="45" spans="1:4" ht="15.75">
      <c r="A45" s="2" t="s">
        <v>69</v>
      </c>
      <c r="B45" s="59">
        <v>0</v>
      </c>
      <c r="C45" s="64"/>
      <c r="D45" s="10">
        <f>-48</f>
        <v>-48</v>
      </c>
    </row>
    <row r="46" spans="1:4" ht="15.75">
      <c r="A46" s="2" t="s">
        <v>120</v>
      </c>
      <c r="B46" s="54">
        <v>-496</v>
      </c>
      <c r="C46" s="64"/>
      <c r="D46" s="59">
        <v>0</v>
      </c>
    </row>
    <row r="47" spans="1:4" ht="15.75">
      <c r="A47" s="2" t="s">
        <v>137</v>
      </c>
      <c r="B47" s="54">
        <v>1808</v>
      </c>
      <c r="C47" s="55"/>
      <c r="D47" s="59">
        <v>0</v>
      </c>
    </row>
    <row r="48" spans="2:4" ht="15.75">
      <c r="B48" s="54"/>
      <c r="C48" s="55"/>
      <c r="D48" s="54"/>
    </row>
    <row r="49" spans="1:4" ht="15.75">
      <c r="A49" s="1" t="s">
        <v>138</v>
      </c>
      <c r="B49" s="57">
        <f>SUM(B43:B48)</f>
        <v>-3252</v>
      </c>
      <c r="C49" s="58"/>
      <c r="D49" s="57">
        <f>SUM(D43:D48)</f>
        <v>-10582</v>
      </c>
    </row>
    <row r="50" spans="2:4" ht="15.75">
      <c r="B50" s="54"/>
      <c r="C50" s="55"/>
      <c r="D50" s="54"/>
    </row>
    <row r="51" spans="1:4" ht="15.75">
      <c r="A51" s="1" t="s">
        <v>67</v>
      </c>
      <c r="B51" s="54">
        <f>B33+B40+B49</f>
        <v>4958</v>
      </c>
      <c r="C51" s="55"/>
      <c r="D51" s="54">
        <f>D33+D40+D49</f>
        <v>-9002</v>
      </c>
    </row>
    <row r="52" spans="2:4" ht="15.75">
      <c r="B52" s="54"/>
      <c r="C52" s="55"/>
      <c r="D52" s="54"/>
    </row>
    <row r="53" spans="1:4" ht="15.75">
      <c r="A53" s="1" t="s">
        <v>45</v>
      </c>
      <c r="B53" s="54">
        <f>4487</f>
        <v>4487</v>
      </c>
      <c r="C53" s="55"/>
      <c r="D53" s="54">
        <v>13935</v>
      </c>
    </row>
    <row r="54" spans="1:4" ht="15.75">
      <c r="A54" s="1"/>
      <c r="B54" s="54"/>
      <c r="C54" s="55"/>
      <c r="D54" s="54"/>
    </row>
    <row r="55" spans="1:4" ht="16.5" thickBot="1">
      <c r="A55" s="1" t="s">
        <v>46</v>
      </c>
      <c r="B55" s="60">
        <f>SUM(B51:B53)</f>
        <v>9445</v>
      </c>
      <c r="C55" s="58"/>
      <c r="D55" s="60">
        <f>SUM(D51:D53)</f>
        <v>4933</v>
      </c>
    </row>
    <row r="56" ht="16.5" thickTop="1">
      <c r="D56" s="52"/>
    </row>
    <row r="57" ht="15.75">
      <c r="D57" s="52"/>
    </row>
    <row r="58" spans="1:4" ht="15.75">
      <c r="A58" s="2" t="s">
        <v>87</v>
      </c>
      <c r="D58" s="52"/>
    </row>
    <row r="59" spans="1:4" ht="15.75">
      <c r="A59" s="2" t="s">
        <v>88</v>
      </c>
      <c r="B59" s="32">
        <v>10856</v>
      </c>
      <c r="D59" s="6">
        <f>6292</f>
        <v>6292</v>
      </c>
    </row>
    <row r="60" spans="1:4" ht="15.75">
      <c r="A60" s="2" t="s">
        <v>89</v>
      </c>
      <c r="B60" s="54">
        <v>-915</v>
      </c>
      <c r="D60" s="10">
        <f>-775</f>
        <v>-775</v>
      </c>
    </row>
    <row r="61" spans="1:4" ht="15.75">
      <c r="A61" s="2" t="s">
        <v>102</v>
      </c>
      <c r="B61" s="54">
        <f>B46</f>
        <v>-496</v>
      </c>
      <c r="D61" s="10">
        <f>-584</f>
        <v>-584</v>
      </c>
    </row>
    <row r="62" spans="2:4" ht="16.5" thickBot="1">
      <c r="B62" s="45">
        <f>SUM(B59:B61)</f>
        <v>9445</v>
      </c>
      <c r="D62" s="45">
        <f>SUM(D59:D61)</f>
        <v>4933</v>
      </c>
    </row>
    <row r="63" ht="16.5" thickTop="1">
      <c r="D63" s="52"/>
    </row>
    <row r="65" ht="15.75">
      <c r="A65" s="1" t="s">
        <v>49</v>
      </c>
    </row>
    <row r="66" ht="15.75">
      <c r="A66" s="1" t="s">
        <v>103</v>
      </c>
    </row>
  </sheetData>
  <printOptions/>
  <pageMargins left="0.5" right="0.5" top="0.47" bottom="0.23" header="0.39" footer="0.18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" width="37.7109375" style="3" customWidth="1"/>
    <col min="2" max="2" width="16.00390625" style="3" customWidth="1"/>
    <col min="3" max="3" width="2.140625" style="3" customWidth="1"/>
    <col min="4" max="4" width="17.00390625" style="3" customWidth="1"/>
    <col min="5" max="5" width="2.28125" style="3" customWidth="1"/>
    <col min="6" max="6" width="16.7109375" style="3" bestFit="1" customWidth="1"/>
    <col min="7" max="7" width="2.421875" style="3" customWidth="1"/>
    <col min="8" max="8" width="14.28125" style="3" customWidth="1"/>
    <col min="9" max="16384" width="9.140625" style="3" customWidth="1"/>
  </cols>
  <sheetData>
    <row r="1" ht="18.75">
      <c r="A1" s="19" t="s">
        <v>6</v>
      </c>
    </row>
    <row r="2" ht="15.75">
      <c r="A2" s="20" t="s">
        <v>50</v>
      </c>
    </row>
    <row r="3" ht="15.75">
      <c r="A3" s="9"/>
    </row>
    <row r="4" ht="15.75">
      <c r="A4" s="4" t="s">
        <v>31</v>
      </c>
    </row>
    <row r="5" ht="15.75">
      <c r="A5" s="4"/>
    </row>
    <row r="7" spans="2:8" ht="15.75">
      <c r="B7" s="5" t="s">
        <v>12</v>
      </c>
      <c r="C7" s="5"/>
      <c r="D7" s="5" t="s">
        <v>20</v>
      </c>
      <c r="E7" s="5"/>
      <c r="F7" s="5" t="s">
        <v>32</v>
      </c>
      <c r="G7" s="5"/>
      <c r="H7" s="5" t="s">
        <v>8</v>
      </c>
    </row>
    <row r="8" spans="2:8" ht="15.75">
      <c r="B8" s="5" t="s">
        <v>9</v>
      </c>
      <c r="C8" s="5"/>
      <c r="D8" s="5" t="s">
        <v>9</v>
      </c>
      <c r="E8" s="5"/>
      <c r="F8" s="5" t="s">
        <v>9</v>
      </c>
      <c r="G8" s="5"/>
      <c r="H8" s="5" t="s">
        <v>9</v>
      </c>
    </row>
    <row r="9" spans="2:8" ht="15.75">
      <c r="B9" s="5"/>
      <c r="C9" s="5"/>
      <c r="D9" s="5"/>
      <c r="E9" s="5"/>
      <c r="F9" s="5"/>
      <c r="G9" s="5"/>
      <c r="H9" s="5"/>
    </row>
    <row r="10" spans="1:8" ht="15.75">
      <c r="A10" s="4" t="s">
        <v>106</v>
      </c>
      <c r="B10" s="27" t="s">
        <v>107</v>
      </c>
      <c r="C10" s="25"/>
      <c r="D10" s="25">
        <v>0</v>
      </c>
      <c r="E10" s="21"/>
      <c r="F10" s="24">
        <f>-6</f>
        <v>-6</v>
      </c>
      <c r="G10" s="24"/>
      <c r="H10" s="24">
        <f>SUM(B10:F10)</f>
        <v>-6</v>
      </c>
    </row>
    <row r="11" spans="2:8" ht="15.75">
      <c r="B11" s="21"/>
      <c r="C11" s="21"/>
      <c r="D11" s="21"/>
      <c r="E11" s="21"/>
      <c r="F11" s="21"/>
      <c r="G11" s="21"/>
      <c r="H11" s="21"/>
    </row>
    <row r="12" spans="1:8" ht="15.75">
      <c r="A12" s="3" t="s">
        <v>108</v>
      </c>
      <c r="B12" s="22">
        <v>40000</v>
      </c>
      <c r="C12" s="22"/>
      <c r="D12" s="22">
        <v>9000</v>
      </c>
      <c r="E12" s="22"/>
      <c r="F12" s="22">
        <v>0</v>
      </c>
      <c r="G12" s="22"/>
      <c r="H12" s="22">
        <f>SUM(B12:F12)</f>
        <v>49000</v>
      </c>
    </row>
    <row r="13" spans="2:8" ht="15.75">
      <c r="B13" s="22"/>
      <c r="C13" s="22"/>
      <c r="D13" s="22"/>
      <c r="E13" s="22"/>
      <c r="F13" s="22"/>
      <c r="G13" s="22"/>
      <c r="H13" s="22"/>
    </row>
    <row r="14" spans="1:8" ht="15.75">
      <c r="A14" s="3" t="s">
        <v>109</v>
      </c>
      <c r="B14" s="22">
        <v>0</v>
      </c>
      <c r="C14" s="22"/>
      <c r="D14" s="26">
        <f>-2011</f>
        <v>-2011</v>
      </c>
      <c r="E14" s="26"/>
      <c r="F14" s="65">
        <v>0</v>
      </c>
      <c r="G14" s="26"/>
      <c r="H14" s="26">
        <f>SUM(B14:F14)</f>
        <v>-2011</v>
      </c>
    </row>
    <row r="15" spans="2:8" ht="15.75">
      <c r="B15" s="22"/>
      <c r="C15" s="22"/>
      <c r="D15" s="22"/>
      <c r="E15" s="22"/>
      <c r="F15" s="22"/>
      <c r="G15" s="22"/>
      <c r="H15" s="22"/>
    </row>
    <row r="16" spans="1:8" ht="15.75">
      <c r="A16" s="3" t="s">
        <v>110</v>
      </c>
      <c r="B16" s="22">
        <v>0</v>
      </c>
      <c r="C16" s="22"/>
      <c r="D16" s="22">
        <v>0</v>
      </c>
      <c r="E16" s="22"/>
      <c r="F16" s="22">
        <v>3441</v>
      </c>
      <c r="G16" s="22"/>
      <c r="H16" s="22">
        <f>SUM(B16:F16)</f>
        <v>3441</v>
      </c>
    </row>
    <row r="17" spans="2:8" ht="15.75">
      <c r="B17" s="23"/>
      <c r="C17" s="22"/>
      <c r="D17" s="23"/>
      <c r="E17" s="22"/>
      <c r="F17" s="23"/>
      <c r="G17" s="22"/>
      <c r="H17" s="23"/>
    </row>
    <row r="18" spans="1:8" ht="15.75">
      <c r="A18" s="4" t="s">
        <v>64</v>
      </c>
      <c r="B18" s="27">
        <f>SUM(B10:B17)</f>
        <v>40000</v>
      </c>
      <c r="C18" s="25"/>
      <c r="D18" s="25">
        <f>SUM(D10:D17)</f>
        <v>6989</v>
      </c>
      <c r="E18" s="21"/>
      <c r="F18" s="24">
        <f>SUM(F10:F17)</f>
        <v>3435</v>
      </c>
      <c r="G18" s="24"/>
      <c r="H18" s="24">
        <f>SUM(H10:H17)</f>
        <v>50424</v>
      </c>
    </row>
    <row r="19" spans="2:8" ht="15.75">
      <c r="B19" s="21"/>
      <c r="C19" s="21"/>
      <c r="D19" s="21"/>
      <c r="E19" s="21"/>
      <c r="F19" s="21"/>
      <c r="G19" s="21"/>
      <c r="H19" s="21"/>
    </row>
    <row r="20" spans="1:8" ht="15.75">
      <c r="A20" s="3" t="s">
        <v>90</v>
      </c>
      <c r="B20" s="6">
        <f>B30-B18</f>
        <v>0</v>
      </c>
      <c r="C20" s="6"/>
      <c r="D20" s="10">
        <f>D30-D18</f>
        <v>-48</v>
      </c>
      <c r="E20" s="6"/>
      <c r="F20" s="6">
        <v>8965</v>
      </c>
      <c r="G20" s="22"/>
      <c r="H20" s="22">
        <f>SUM(B20:F20)</f>
        <v>8917</v>
      </c>
    </row>
    <row r="21" spans="2:8" ht="15.75">
      <c r="B21" s="6"/>
      <c r="C21" s="6"/>
      <c r="D21" s="10"/>
      <c r="E21" s="6"/>
      <c r="F21" s="6"/>
      <c r="G21" s="22"/>
      <c r="H21" s="22"/>
    </row>
    <row r="22" spans="1:8" ht="15.75">
      <c r="A22" s="3" t="s">
        <v>91</v>
      </c>
      <c r="B22" s="6"/>
      <c r="C22" s="6"/>
      <c r="D22" s="10"/>
      <c r="E22" s="6"/>
      <c r="F22" s="6"/>
      <c r="G22" s="26"/>
      <c r="H22" s="26"/>
    </row>
    <row r="23" spans="1:8" ht="15.75">
      <c r="A23" s="3" t="s">
        <v>111</v>
      </c>
      <c r="B23" s="6"/>
      <c r="C23" s="6"/>
      <c r="D23" s="10"/>
      <c r="E23" s="6"/>
      <c r="F23" s="6"/>
      <c r="G23" s="22"/>
      <c r="H23" s="22"/>
    </row>
    <row r="24" spans="1:8" ht="15.75">
      <c r="A24" s="3" t="s">
        <v>92</v>
      </c>
      <c r="B24" s="6">
        <v>0</v>
      </c>
      <c r="C24" s="6"/>
      <c r="D24" s="11">
        <v>0</v>
      </c>
      <c r="E24" s="6"/>
      <c r="F24" s="10">
        <f>-1440</f>
        <v>-1440</v>
      </c>
      <c r="G24" s="22"/>
      <c r="H24" s="62">
        <f>SUM(B24:F24)</f>
        <v>-1440</v>
      </c>
    </row>
    <row r="25" spans="2:8" ht="15.75">
      <c r="B25" s="6"/>
      <c r="C25" s="6"/>
      <c r="D25" s="11"/>
      <c r="E25" s="6"/>
      <c r="F25" s="10"/>
      <c r="G25" s="22"/>
      <c r="H25" s="22"/>
    </row>
    <row r="26" spans="1:8" ht="15.75">
      <c r="A26" s="3" t="s">
        <v>112</v>
      </c>
      <c r="B26" s="6"/>
      <c r="C26" s="6"/>
      <c r="D26" s="11"/>
      <c r="E26" s="6"/>
      <c r="F26" s="10"/>
      <c r="G26" s="22"/>
      <c r="H26" s="22"/>
    </row>
    <row r="27" spans="1:8" ht="15.75">
      <c r="A27" s="3" t="s">
        <v>117</v>
      </c>
      <c r="B27" s="6">
        <v>0</v>
      </c>
      <c r="C27" s="6"/>
      <c r="D27" s="11">
        <v>0</v>
      </c>
      <c r="E27" s="6"/>
      <c r="F27" s="10">
        <f>-2600</f>
        <v>-2600</v>
      </c>
      <c r="G27" s="22"/>
      <c r="H27" s="62">
        <f>SUM(B27:F27)</f>
        <v>-2600</v>
      </c>
    </row>
    <row r="28" spans="2:8" ht="15.75">
      <c r="B28" s="22"/>
      <c r="C28" s="22"/>
      <c r="D28" s="22"/>
      <c r="E28" s="22"/>
      <c r="F28" s="22"/>
      <c r="G28" s="22"/>
      <c r="H28" s="22"/>
    </row>
    <row r="29" spans="2:8" ht="15.75">
      <c r="B29" s="23"/>
      <c r="C29" s="22"/>
      <c r="D29" s="23"/>
      <c r="E29" s="22"/>
      <c r="F29" s="23"/>
      <c r="G29" s="22"/>
      <c r="H29" s="23"/>
    </row>
    <row r="30" spans="1:8" ht="15.75">
      <c r="A30" s="4" t="s">
        <v>101</v>
      </c>
      <c r="B30" s="6">
        <v>40000</v>
      </c>
      <c r="C30" s="6"/>
      <c r="D30" s="6">
        <v>6941</v>
      </c>
      <c r="E30" s="6"/>
      <c r="F30" s="6">
        <v>8360</v>
      </c>
      <c r="G30" s="6"/>
      <c r="H30" s="6">
        <f>SUM(B30:F30)</f>
        <v>55301</v>
      </c>
    </row>
    <row r="31" spans="2:8" ht="15.75">
      <c r="B31" s="6"/>
      <c r="C31" s="6"/>
      <c r="D31" s="6"/>
      <c r="E31" s="6"/>
      <c r="F31" s="6"/>
      <c r="G31" s="6"/>
      <c r="H31" s="6"/>
    </row>
    <row r="32" spans="1:8" ht="15.75">
      <c r="A32" s="3" t="s">
        <v>90</v>
      </c>
      <c r="B32" s="6">
        <f>B38-B30</f>
        <v>0</v>
      </c>
      <c r="C32" s="6"/>
      <c r="D32" s="11">
        <f>D38-D30</f>
        <v>0</v>
      </c>
      <c r="E32" s="6"/>
      <c r="F32" s="6">
        <v>3380</v>
      </c>
      <c r="G32" s="6"/>
      <c r="H32" s="6">
        <f>SUM(B32:F32)</f>
        <v>3380</v>
      </c>
    </row>
    <row r="33" spans="2:8" ht="15.75">
      <c r="B33" s="6"/>
      <c r="C33" s="6"/>
      <c r="D33" s="11"/>
      <c r="E33" s="6"/>
      <c r="F33" s="6"/>
      <c r="G33" s="6"/>
      <c r="H33" s="6"/>
    </row>
    <row r="34" spans="1:8" ht="15.75">
      <c r="A34" s="3" t="s">
        <v>142</v>
      </c>
      <c r="B34" s="6"/>
      <c r="C34" s="6"/>
      <c r="D34" s="11"/>
      <c r="E34" s="6"/>
      <c r="F34" s="6"/>
      <c r="G34" s="6"/>
      <c r="H34" s="6"/>
    </row>
    <row r="35" spans="1:8" ht="15.75">
      <c r="A35" s="3" t="s">
        <v>141</v>
      </c>
      <c r="B35" s="6"/>
      <c r="C35" s="6"/>
      <c r="D35" s="11"/>
      <c r="E35" s="6"/>
      <c r="F35" s="6"/>
      <c r="G35" s="6"/>
      <c r="H35" s="6"/>
    </row>
    <row r="36" spans="1:8" ht="15.75">
      <c r="A36" s="3" t="s">
        <v>131</v>
      </c>
      <c r="B36" s="6"/>
      <c r="C36" s="6"/>
      <c r="D36" s="10"/>
      <c r="E36" s="6"/>
      <c r="F36" s="68">
        <v>-864</v>
      </c>
      <c r="G36" s="6"/>
      <c r="H36" s="68">
        <f>SUM(B36:F36)</f>
        <v>-864</v>
      </c>
    </row>
    <row r="37" spans="2:8" ht="15.75">
      <c r="B37" s="6"/>
      <c r="C37" s="6"/>
      <c r="D37" s="6"/>
      <c r="E37" s="6"/>
      <c r="F37" s="6"/>
      <c r="G37" s="6"/>
      <c r="H37" s="6"/>
    </row>
    <row r="38" spans="1:8" ht="16.5" thickBot="1">
      <c r="A38" s="1" t="s">
        <v>130</v>
      </c>
      <c r="B38" s="8">
        <v>40000</v>
      </c>
      <c r="C38" s="6"/>
      <c r="D38" s="8">
        <v>6941</v>
      </c>
      <c r="E38" s="6"/>
      <c r="F38" s="8">
        <v>10876</v>
      </c>
      <c r="G38" s="6"/>
      <c r="H38" s="8">
        <f>SUM(B38:F38)</f>
        <v>57817</v>
      </c>
    </row>
    <row r="39" ht="16.5" thickTop="1"/>
    <row r="41" ht="15.75">
      <c r="A41" s="3" t="s">
        <v>65</v>
      </c>
    </row>
    <row r="44" ht="15.75">
      <c r="A44" s="4" t="s">
        <v>47</v>
      </c>
    </row>
    <row r="45" ht="15.75">
      <c r="A45" s="4" t="s">
        <v>105</v>
      </c>
    </row>
  </sheetData>
  <printOptions/>
  <pageMargins left="0.5" right="0.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PC User</cp:lastModifiedBy>
  <cp:lastPrinted>2005-08-30T01:49:23Z</cp:lastPrinted>
  <dcterms:created xsi:type="dcterms:W3CDTF">2000-01-03T01:56:45Z</dcterms:created>
  <dcterms:modified xsi:type="dcterms:W3CDTF">2005-08-30T08:41:06Z</dcterms:modified>
  <cp:category/>
  <cp:version/>
  <cp:contentType/>
  <cp:contentStatus/>
</cp:coreProperties>
</file>